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總表" sheetId="1" r:id="rId1"/>
    <sheet name="月考1" sheetId="2" r:id="rId2"/>
    <sheet name="月考2" sheetId="3" r:id="rId3"/>
    <sheet name="月考3" sheetId="4" r:id="rId4"/>
    <sheet name="學期成績" sheetId="5" r:id="rId5"/>
  </sheets>
  <calcPr calcId="152511"/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E5" i="5" l="1"/>
  <c r="E6" i="5"/>
  <c r="E9" i="5"/>
  <c r="E10" i="5"/>
  <c r="E13" i="5"/>
  <c r="E14" i="5"/>
  <c r="E17" i="5"/>
  <c r="E18" i="5"/>
  <c r="E21" i="5"/>
  <c r="E22" i="5"/>
  <c r="E23" i="5"/>
  <c r="E24" i="5"/>
  <c r="E25" i="5"/>
  <c r="E26" i="5"/>
  <c r="C2" i="5"/>
  <c r="E2" i="5" s="1"/>
  <c r="E3" i="5"/>
  <c r="E4" i="5"/>
  <c r="E7" i="5"/>
  <c r="E8" i="5"/>
  <c r="E11" i="5"/>
  <c r="E12" i="5"/>
  <c r="E15" i="5"/>
  <c r="E16" i="5"/>
  <c r="E19" i="5"/>
  <c r="E20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1" i="5"/>
  <c r="M7" i="4" l="1"/>
  <c r="L7" i="4"/>
  <c r="K7" i="4"/>
  <c r="J7" i="4"/>
  <c r="I7" i="4"/>
  <c r="H7" i="4"/>
  <c r="G7" i="4"/>
  <c r="F7" i="4"/>
  <c r="E7" i="4"/>
  <c r="D7" i="4"/>
  <c r="C7" i="4"/>
  <c r="M6" i="4"/>
  <c r="L6" i="4"/>
  <c r="K6" i="4"/>
  <c r="J6" i="4"/>
  <c r="I6" i="4"/>
  <c r="H6" i="4"/>
  <c r="G6" i="4"/>
  <c r="F6" i="4"/>
  <c r="E6" i="4"/>
  <c r="D6" i="4"/>
  <c r="C6" i="4"/>
  <c r="I3" i="4"/>
  <c r="D3" i="4"/>
  <c r="C2" i="4"/>
  <c r="K1" i="4"/>
  <c r="H1" i="4"/>
  <c r="M7" i="3"/>
  <c r="L7" i="3"/>
  <c r="K7" i="3"/>
  <c r="J7" i="3"/>
  <c r="I7" i="3"/>
  <c r="H7" i="3"/>
  <c r="G7" i="3"/>
  <c r="F7" i="3"/>
  <c r="E7" i="3"/>
  <c r="D7" i="3"/>
  <c r="C7" i="3"/>
  <c r="M6" i="3"/>
  <c r="L6" i="3"/>
  <c r="K6" i="3"/>
  <c r="J6" i="3"/>
  <c r="I6" i="3"/>
  <c r="H6" i="3"/>
  <c r="G6" i="3"/>
  <c r="F6" i="3"/>
  <c r="E6" i="3"/>
  <c r="D6" i="3"/>
  <c r="C6" i="3"/>
  <c r="I3" i="3"/>
  <c r="D3" i="3"/>
  <c r="C2" i="3"/>
  <c r="K1" i="3"/>
  <c r="H1" i="3"/>
  <c r="I3" i="2"/>
  <c r="D3" i="2"/>
  <c r="C2" i="2"/>
  <c r="N7" i="4" l="1"/>
  <c r="N6" i="4"/>
  <c r="N7" i="3"/>
  <c r="N6" i="3"/>
  <c r="K1" i="2"/>
  <c r="H1" i="2"/>
  <c r="O7" i="4" l="1"/>
  <c r="O7" i="3"/>
  <c r="M7" i="2"/>
  <c r="L7" i="2"/>
  <c r="K7" i="2"/>
  <c r="J7" i="2"/>
  <c r="I7" i="2"/>
  <c r="H7" i="2"/>
  <c r="G7" i="2"/>
  <c r="F7" i="2"/>
  <c r="E7" i="2"/>
  <c r="D7" i="2"/>
  <c r="C7" i="2"/>
  <c r="N7" i="2" l="1"/>
  <c r="M6" i="2"/>
  <c r="L6" i="2" l="1"/>
  <c r="K6" i="2"/>
  <c r="J6" i="2"/>
  <c r="I6" i="2"/>
  <c r="H6" i="2"/>
  <c r="G6" i="2"/>
  <c r="F6" i="2"/>
  <c r="E6" i="2"/>
  <c r="D6" i="2"/>
  <c r="C6" i="2" l="1"/>
  <c r="N6" i="2" s="1"/>
  <c r="O7" i="2" s="1"/>
</calcChain>
</file>

<file path=xl/sharedStrings.xml><?xml version="1.0" encoding="utf-8"?>
<sst xmlns="http://schemas.openxmlformats.org/spreadsheetml/2006/main" count="93" uniqueCount="48">
  <si>
    <t>座號</t>
    <phoneticPr fontId="1" type="noConversion"/>
  </si>
  <si>
    <t>姓名</t>
    <phoneticPr fontId="1" type="noConversion"/>
  </si>
  <si>
    <t>月考1</t>
    <phoneticPr fontId="1" type="noConversion"/>
  </si>
  <si>
    <t>月考2</t>
    <phoneticPr fontId="1" type="noConversion"/>
  </si>
  <si>
    <t>月考3</t>
    <phoneticPr fontId="1" type="noConversion"/>
  </si>
  <si>
    <t>分
數</t>
    <phoneticPr fontId="1" type="noConversion"/>
  </si>
  <si>
    <t>人
數</t>
    <phoneticPr fontId="1" type="noConversion"/>
  </si>
  <si>
    <t>總
分</t>
    <phoneticPr fontId="1" type="noConversion"/>
  </si>
  <si>
    <t>99
｜
90</t>
    <phoneticPr fontId="1" type="noConversion"/>
  </si>
  <si>
    <t>89
｜
80</t>
    <phoneticPr fontId="1" type="noConversion"/>
  </si>
  <si>
    <t>79
｜
70</t>
    <phoneticPr fontId="1" type="noConversion"/>
  </si>
  <si>
    <t>69
｜
60</t>
    <phoneticPr fontId="1" type="noConversion"/>
  </si>
  <si>
    <t>59
｜
50</t>
    <phoneticPr fontId="1" type="noConversion"/>
  </si>
  <si>
    <t>49
｜
40</t>
    <phoneticPr fontId="1" type="noConversion"/>
  </si>
  <si>
    <t>39
｜
30</t>
    <phoneticPr fontId="1" type="noConversion"/>
  </si>
  <si>
    <t>29
｜
20</t>
    <phoneticPr fontId="1" type="noConversion"/>
  </si>
  <si>
    <t>19
｜
10</t>
    <phoneticPr fontId="1" type="noConversion"/>
  </si>
  <si>
    <t>9
｜
0</t>
    <phoneticPr fontId="1" type="noConversion"/>
  </si>
  <si>
    <t>合
計</t>
    <phoneticPr fontId="1" type="noConversion"/>
  </si>
  <si>
    <t>平
均</t>
    <phoneticPr fontId="1" type="noConversion"/>
  </si>
  <si>
    <t>學年度：</t>
    <phoneticPr fontId="1" type="noConversion"/>
  </si>
  <si>
    <t>授課教師：</t>
    <phoneticPr fontId="1" type="noConversion"/>
  </si>
  <si>
    <t>領　域：</t>
    <phoneticPr fontId="1" type="noConversion"/>
  </si>
  <si>
    <t>老師</t>
    <phoneticPr fontId="1" type="noConversion"/>
  </si>
  <si>
    <t>學期</t>
    <phoneticPr fontId="1" type="noConversion"/>
  </si>
  <si>
    <t>第一次成績考查</t>
  </si>
  <si>
    <t>學年度</t>
    <phoneticPr fontId="1" type="noConversion"/>
  </si>
  <si>
    <t>嘉義縣中埔鄉同仁國民小學</t>
    <phoneticPr fontId="1" type="noConversion"/>
  </si>
  <si>
    <t>授課教師：</t>
    <phoneticPr fontId="1" type="noConversion"/>
  </si>
  <si>
    <t>自然與生活科技</t>
  </si>
  <si>
    <t xml:space="preserve"> 領域成績統計表</t>
    <phoneticPr fontId="1" type="noConversion"/>
  </si>
  <si>
    <t>班　級：</t>
    <phoneticPr fontId="1" type="noConversion"/>
  </si>
  <si>
    <t>三年甲班</t>
  </si>
  <si>
    <t>班級：</t>
    <phoneticPr fontId="1" type="noConversion"/>
  </si>
  <si>
    <t>學　期：</t>
    <phoneticPr fontId="1" type="noConversion"/>
  </si>
  <si>
    <t>下</t>
  </si>
  <si>
    <t>第二次成績考查</t>
    <phoneticPr fontId="1" type="noConversion"/>
  </si>
  <si>
    <t>←自行輸入</t>
    <phoneticPr fontId="1" type="noConversion"/>
  </si>
  <si>
    <t>←下
　拉
←式
　選
←單</t>
    <phoneticPr fontId="1" type="noConversion"/>
  </si>
  <si>
    <t>第三次成績考查</t>
    <phoneticPr fontId="1" type="noConversion"/>
  </si>
  <si>
    <t>基本資料</t>
    <phoneticPr fontId="1" type="noConversion"/>
  </si>
  <si>
    <t>※有顏色的地方才需輸入或選擇資料※</t>
    <phoneticPr fontId="1" type="noConversion"/>
  </si>
  <si>
    <t>林山姆</t>
    <phoneticPr fontId="1" type="noConversion"/>
  </si>
  <si>
    <t>月考平均</t>
    <phoneticPr fontId="1" type="noConversion"/>
  </si>
  <si>
    <t>平時成績</t>
    <phoneticPr fontId="1" type="noConversion"/>
  </si>
  <si>
    <t>學期成績</t>
    <phoneticPr fontId="1" type="noConversion"/>
  </si>
  <si>
    <t>※有顏色的地方才需輸入資料※</t>
    <phoneticPr fontId="1" type="noConversion"/>
  </si>
  <si>
    <t>※學期成績預設為月考與平時成績各佔一半※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</si>
</sst>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5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theme="1"/>
      <name val="新細明體"/>
      <family val="2"/>
      <scheme val="minor"/>
    </font>
    <font>
      <u/>
      <sz val="20"/>
      <color theme="1"/>
      <name val="標楷體"/>
      <family val="4"/>
      <charset val="136"/>
    </font>
    <font>
      <sz val="14"/>
      <color theme="1"/>
      <name val="新細明體"/>
      <family val="2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/>
    <xf numFmtId="0" fontId="0" fillId="0" borderId="2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9" fillId="5" borderId="2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8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8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Medium9"/>
  <colors>
    <mruColors>
      <color rgb="FFFFCC99"/>
      <color rgb="FFCCE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RowHeight="16.5" x14ac:dyDescent="0.25"/>
  <cols>
    <col min="1" max="1" width="6" style="1" bestFit="1" customWidth="1"/>
    <col min="2" max="2" width="10.75" style="1" customWidth="1"/>
    <col min="3" max="5" width="8.875" style="2"/>
    <col min="7" max="7" width="13.75" customWidth="1"/>
    <col min="8" max="8" width="19.25" bestFit="1" customWidth="1"/>
  </cols>
  <sheetData>
    <row r="1" spans="1:10" s="2" customFormat="1" ht="24" customHeight="1" x14ac:dyDescent="0.25">
      <c r="A1" s="7" t="s">
        <v>0</v>
      </c>
      <c r="B1" s="7" t="s">
        <v>1</v>
      </c>
      <c r="C1" s="31" t="s">
        <v>2</v>
      </c>
      <c r="D1" s="31" t="s">
        <v>3</v>
      </c>
      <c r="E1" s="31" t="s">
        <v>4</v>
      </c>
      <c r="G1" s="45" t="s">
        <v>40</v>
      </c>
      <c r="H1" s="45"/>
      <c r="J1" s="27"/>
    </row>
    <row r="2" spans="1:10" ht="24" customHeight="1" x14ac:dyDescent="0.25">
      <c r="A2" s="7">
        <v>1</v>
      </c>
      <c r="B2" s="32"/>
      <c r="C2" s="24"/>
      <c r="D2" s="25"/>
      <c r="E2" s="26"/>
      <c r="G2" s="21" t="s">
        <v>20</v>
      </c>
      <c r="H2" s="29">
        <v>109</v>
      </c>
      <c r="I2" s="30" t="s">
        <v>37</v>
      </c>
    </row>
    <row r="3" spans="1:10" ht="24" customHeight="1" x14ac:dyDescent="0.25">
      <c r="A3" s="7">
        <v>2</v>
      </c>
      <c r="B3" s="32"/>
      <c r="C3" s="24"/>
      <c r="D3" s="25"/>
      <c r="E3" s="26"/>
      <c r="G3" s="22" t="s">
        <v>34</v>
      </c>
      <c r="H3" s="28" t="s">
        <v>35</v>
      </c>
      <c r="I3" s="43" t="s">
        <v>38</v>
      </c>
    </row>
    <row r="4" spans="1:10" ht="24" customHeight="1" x14ac:dyDescent="0.25">
      <c r="A4" s="7">
        <v>3</v>
      </c>
      <c r="B4" s="32"/>
      <c r="C4" s="24"/>
      <c r="D4" s="25"/>
      <c r="E4" s="26"/>
      <c r="G4" s="22" t="s">
        <v>31</v>
      </c>
      <c r="H4" s="28" t="s">
        <v>32</v>
      </c>
      <c r="I4" s="44"/>
    </row>
    <row r="5" spans="1:10" ht="24" customHeight="1" x14ac:dyDescent="0.25">
      <c r="A5" s="7">
        <v>4</v>
      </c>
      <c r="B5" s="32"/>
      <c r="C5" s="24"/>
      <c r="D5" s="25"/>
      <c r="E5" s="26"/>
      <c r="G5" s="22" t="s">
        <v>22</v>
      </c>
      <c r="H5" s="28" t="s">
        <v>29</v>
      </c>
      <c r="I5" s="44"/>
    </row>
    <row r="6" spans="1:10" ht="24" customHeight="1" x14ac:dyDescent="0.25">
      <c r="A6" s="7">
        <v>5</v>
      </c>
      <c r="B6" s="32"/>
      <c r="C6" s="24"/>
      <c r="D6" s="25"/>
      <c r="E6" s="26"/>
      <c r="G6" s="22" t="s">
        <v>21</v>
      </c>
      <c r="H6" s="29" t="s">
        <v>42</v>
      </c>
      <c r="I6" s="30" t="s">
        <v>37</v>
      </c>
    </row>
    <row r="7" spans="1:10" ht="24" customHeight="1" x14ac:dyDescent="0.25">
      <c r="A7" s="7">
        <v>6</v>
      </c>
      <c r="B7" s="32"/>
      <c r="C7" s="24"/>
      <c r="D7" s="25"/>
      <c r="E7" s="26"/>
      <c r="G7" s="2"/>
      <c r="H7" s="2"/>
    </row>
    <row r="8" spans="1:10" ht="24" customHeight="1" x14ac:dyDescent="0.25">
      <c r="A8" s="7">
        <v>7</v>
      </c>
      <c r="B8" s="32"/>
      <c r="C8" s="24"/>
      <c r="D8" s="25"/>
      <c r="E8" s="26"/>
      <c r="G8" s="2"/>
      <c r="H8" s="2"/>
    </row>
    <row r="9" spans="1:10" ht="24" customHeight="1" x14ac:dyDescent="0.25">
      <c r="A9" s="7">
        <v>8</v>
      </c>
      <c r="B9" s="32"/>
      <c r="C9" s="24"/>
      <c r="D9" s="25"/>
      <c r="E9" s="26"/>
      <c r="G9" s="46" t="s">
        <v>41</v>
      </c>
      <c r="H9" s="46"/>
      <c r="I9" s="47"/>
    </row>
    <row r="10" spans="1:10" ht="24" customHeight="1" x14ac:dyDescent="0.25">
      <c r="A10" s="7">
        <v>9</v>
      </c>
      <c r="B10" s="32"/>
      <c r="C10" s="24"/>
      <c r="D10" s="25"/>
      <c r="E10" s="26"/>
    </row>
    <row r="11" spans="1:10" ht="24" customHeight="1" x14ac:dyDescent="0.25">
      <c r="A11" s="7">
        <v>10</v>
      </c>
      <c r="B11" s="32"/>
      <c r="C11" s="24"/>
      <c r="D11" s="25"/>
      <c r="E11" s="26"/>
    </row>
    <row r="12" spans="1:10" ht="24" customHeight="1" x14ac:dyDescent="0.25">
      <c r="A12" s="7">
        <v>11</v>
      </c>
      <c r="B12" s="32"/>
      <c r="C12" s="24"/>
      <c r="D12" s="25"/>
      <c r="E12" s="26"/>
    </row>
    <row r="13" spans="1:10" ht="24" customHeight="1" x14ac:dyDescent="0.25">
      <c r="A13" s="7">
        <v>12</v>
      </c>
      <c r="B13" s="32"/>
      <c r="C13" s="24"/>
      <c r="D13" s="25"/>
      <c r="E13" s="26"/>
    </row>
    <row r="14" spans="1:10" ht="24" customHeight="1" x14ac:dyDescent="0.25">
      <c r="A14" s="7">
        <v>13</v>
      </c>
      <c r="B14" s="32"/>
      <c r="C14" s="24"/>
      <c r="D14" s="25"/>
      <c r="E14" s="26"/>
    </row>
    <row r="15" spans="1:10" ht="24" customHeight="1" x14ac:dyDescent="0.25">
      <c r="A15" s="7">
        <v>14</v>
      </c>
      <c r="B15" s="32"/>
      <c r="C15" s="24"/>
      <c r="D15" s="25"/>
      <c r="E15" s="26"/>
    </row>
    <row r="16" spans="1:10" ht="24" customHeight="1" x14ac:dyDescent="0.25">
      <c r="A16" s="7">
        <v>15</v>
      </c>
      <c r="B16" s="32"/>
      <c r="C16" s="24"/>
      <c r="D16" s="25"/>
      <c r="E16" s="26"/>
    </row>
    <row r="17" spans="1:5" ht="24" customHeight="1" x14ac:dyDescent="0.25">
      <c r="A17" s="7">
        <v>16</v>
      </c>
      <c r="B17" s="32"/>
      <c r="C17" s="24"/>
      <c r="D17" s="25"/>
      <c r="E17" s="26"/>
    </row>
    <row r="18" spans="1:5" ht="24" customHeight="1" x14ac:dyDescent="0.25">
      <c r="A18" s="7">
        <v>17</v>
      </c>
      <c r="B18" s="32"/>
      <c r="C18" s="24"/>
      <c r="D18" s="25"/>
      <c r="E18" s="26"/>
    </row>
    <row r="19" spans="1:5" ht="24" customHeight="1" x14ac:dyDescent="0.25">
      <c r="A19" s="7">
        <v>18</v>
      </c>
      <c r="B19" s="32"/>
      <c r="C19" s="24"/>
      <c r="D19" s="25"/>
      <c r="E19" s="26"/>
    </row>
    <row r="20" spans="1:5" ht="24" customHeight="1" x14ac:dyDescent="0.25">
      <c r="A20" s="7">
        <v>19</v>
      </c>
      <c r="B20" s="32"/>
      <c r="C20" s="24"/>
      <c r="D20" s="25"/>
      <c r="E20" s="26"/>
    </row>
    <row r="21" spans="1:5" ht="24" customHeight="1" x14ac:dyDescent="0.25">
      <c r="A21" s="7">
        <v>20</v>
      </c>
      <c r="B21" s="32"/>
      <c r="C21" s="24"/>
      <c r="D21" s="25"/>
      <c r="E21" s="26"/>
    </row>
    <row r="22" spans="1:5" ht="24" customHeight="1" x14ac:dyDescent="0.25">
      <c r="A22" s="7">
        <v>21</v>
      </c>
      <c r="B22" s="32"/>
      <c r="C22" s="24"/>
      <c r="D22" s="25"/>
      <c r="E22" s="26"/>
    </row>
    <row r="23" spans="1:5" ht="24" customHeight="1" x14ac:dyDescent="0.25">
      <c r="A23" s="7">
        <v>22</v>
      </c>
      <c r="B23" s="32"/>
      <c r="C23" s="24"/>
      <c r="D23" s="25"/>
      <c r="E23" s="26"/>
    </row>
    <row r="24" spans="1:5" ht="24" customHeight="1" x14ac:dyDescent="0.25">
      <c r="A24" s="7">
        <v>23</v>
      </c>
      <c r="B24" s="32"/>
      <c r="C24" s="24"/>
      <c r="D24" s="25"/>
      <c r="E24" s="26"/>
    </row>
    <row r="25" spans="1:5" ht="24" customHeight="1" x14ac:dyDescent="0.25">
      <c r="A25" s="7">
        <v>24</v>
      </c>
      <c r="B25" s="32"/>
      <c r="C25" s="24"/>
      <c r="D25" s="25"/>
      <c r="E25" s="26"/>
    </row>
    <row r="26" spans="1:5" ht="24" customHeight="1" x14ac:dyDescent="0.25">
      <c r="A26" s="7">
        <v>25</v>
      </c>
      <c r="B26" s="32"/>
      <c r="C26" s="24"/>
      <c r="D26" s="25"/>
      <c r="E26" s="26"/>
    </row>
  </sheetData>
  <sheetProtection algorithmName="SHA-512" hashValue="173Sdpl19Av8O6Hz+wET5vdz4ioY27sxKHyPJlhuq/RJZ0YUyL3mgOXkSldNa0LAdmq86GAzdjrHEim75Wvomg==" saltValue="VM/qX0RUNlHaMu88n4FR6g==" spinCount="100000" sheet="1" objects="1" scenarios="1"/>
  <mergeCells count="3">
    <mergeCell ref="I3:I5"/>
    <mergeCell ref="G1:H1"/>
    <mergeCell ref="G9:I9"/>
  </mergeCells>
  <phoneticPr fontId="1" type="noConversion"/>
  <dataValidations count="3">
    <dataValidation type="list" allowBlank="1" showInputMessage="1" showErrorMessage="1" sqref="H3">
      <formula1>"上,下"</formula1>
    </dataValidation>
    <dataValidation type="list" allowBlank="1" showInputMessage="1" showErrorMessage="1" sqref="H5">
      <formula1>"國語,數學,社會,自然與生活科技,英語,生活"</formula1>
    </dataValidation>
    <dataValidation type="list" allowBlank="1" showInputMessage="1" showErrorMessage="1" sqref="H4">
      <formula1>"一年甲班,二年甲班,三年甲班,四年甲班,五年甲班,六年甲班"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6.5" x14ac:dyDescent="0.25"/>
  <cols>
    <col min="1" max="1" width="4.75" customWidth="1"/>
    <col min="2" max="2" width="8.5" style="1" customWidth="1"/>
    <col min="3" max="13" width="8.5" customWidth="1"/>
    <col min="15" max="15" width="9.5" bestFit="1" customWidth="1"/>
  </cols>
  <sheetData>
    <row r="1" spans="1:16" s="5" customFormat="1" ht="27.75" x14ac:dyDescent="0.4">
      <c r="A1" s="9"/>
      <c r="B1" s="53" t="s">
        <v>27</v>
      </c>
      <c r="C1" s="54"/>
      <c r="D1" s="54"/>
      <c r="E1" s="54"/>
      <c r="F1" s="54"/>
      <c r="G1" s="54"/>
      <c r="H1" s="12">
        <f>總表!H2</f>
        <v>109</v>
      </c>
      <c r="I1" s="52" t="s">
        <v>26</v>
      </c>
      <c r="J1" s="50"/>
      <c r="K1" s="9" t="str">
        <f>總表!H3</f>
        <v>下</v>
      </c>
      <c r="L1" s="11" t="s">
        <v>24</v>
      </c>
      <c r="M1" s="50" t="s">
        <v>25</v>
      </c>
      <c r="N1" s="51"/>
      <c r="O1" s="51"/>
      <c r="P1" s="51"/>
    </row>
    <row r="2" spans="1:16" s="16" customFormat="1" ht="36" customHeight="1" x14ac:dyDescent="0.4">
      <c r="A2" s="13"/>
      <c r="B2" s="6"/>
      <c r="C2" s="55" t="str">
        <f>總表!H5</f>
        <v>自然與生活科技</v>
      </c>
      <c r="D2" s="56"/>
      <c r="E2" s="56"/>
      <c r="F2" s="56"/>
      <c r="G2" s="50" t="s">
        <v>30</v>
      </c>
      <c r="H2" s="60"/>
      <c r="I2" s="60"/>
      <c r="J2" s="51"/>
      <c r="K2" s="6"/>
      <c r="L2" s="6"/>
      <c r="M2" s="6"/>
      <c r="N2" s="6"/>
    </row>
    <row r="3" spans="1:16" s="5" customFormat="1" ht="40.15" customHeight="1" x14ac:dyDescent="0.4">
      <c r="B3" s="10"/>
      <c r="C3" s="5" t="s">
        <v>33</v>
      </c>
      <c r="D3" s="57" t="str">
        <f>總表!H4</f>
        <v>三年甲班</v>
      </c>
      <c r="E3" s="54"/>
      <c r="F3" s="15"/>
      <c r="G3" s="59" t="s">
        <v>28</v>
      </c>
      <c r="H3" s="58"/>
      <c r="I3" s="57" t="str">
        <f>總表!H6</f>
        <v>林山姆</v>
      </c>
      <c r="J3" s="58"/>
      <c r="K3" s="14" t="s">
        <v>23</v>
      </c>
    </row>
    <row r="4" spans="1:16" ht="25.15" customHeight="1" thickBot="1" x14ac:dyDescent="0.3"/>
    <row r="5" spans="1:16" ht="120" customHeight="1" thickBot="1" x14ac:dyDescent="0.3">
      <c r="B5" s="3" t="s">
        <v>5</v>
      </c>
      <c r="C5" s="4">
        <v>100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48" t="s">
        <v>19</v>
      </c>
    </row>
    <row r="6" spans="1:16" ht="99.95" customHeight="1" thickBot="1" x14ac:dyDescent="0.3">
      <c r="B6" s="3" t="s">
        <v>6</v>
      </c>
      <c r="C6" s="23">
        <f>COUNTIF(總表!C$2:C$26,"=100")</f>
        <v>0</v>
      </c>
      <c r="D6" s="23">
        <f>COUNTIF(總表!C$2:C$26,"&lt;=99.9")-COUNTIF(總表!C$2:C$26,"&lt;90")</f>
        <v>0</v>
      </c>
      <c r="E6" s="23">
        <f>COUNTIF(總表!C$2:C$26,"&lt;=89.9")-COUNTIF(總表!C$2:C$26,"&lt;80")</f>
        <v>0</v>
      </c>
      <c r="F6" s="23">
        <f>COUNTIF(總表!C$2:C$26,"&lt;=79.9")-COUNTIF(總表!C$2:C$26,"&lt;70")</f>
        <v>0</v>
      </c>
      <c r="G6" s="23">
        <f>COUNTIF(總表!C$2:C$26,"&lt;=69.9")-COUNTIF(總表!C$2:C$26,"&lt;60")</f>
        <v>0</v>
      </c>
      <c r="H6" s="23">
        <f>COUNTIF(總表!C$2:C$26,"&lt;=59.9")-COUNTIF(總表!C$2:C$26,"&lt;50")</f>
        <v>0</v>
      </c>
      <c r="I6" s="23">
        <f>COUNTIF(總表!C$2:C$26,"&lt;=49.9")-COUNTIF(總表!C$2:C$26,"&lt;40")</f>
        <v>0</v>
      </c>
      <c r="J6" s="23">
        <f>COUNTIF(總表!C$2:C$26,"&lt;=39.9")-COUNTIF(總表!C$2:C$26,"&lt;30")</f>
        <v>0</v>
      </c>
      <c r="K6" s="23">
        <f>COUNTIF(總表!C$2:C$26,"&lt;=29.9")-COUNTIF(總表!C$2:C$26,"&lt;20")</f>
        <v>0</v>
      </c>
      <c r="L6" s="23">
        <f>COUNTIF(總表!C$2:C$26,"&lt;=19.9")-COUNTIF(總表!C$2:C$26,"&lt;10")</f>
        <v>0</v>
      </c>
      <c r="M6" s="23">
        <f>COUNTIF(總表!C$2:C$26,"&lt;=9.9")-COUNTIF(總表!C$2:C$26,"&lt;0")</f>
        <v>0</v>
      </c>
      <c r="N6" s="23">
        <f>SUM(C6:M6)</f>
        <v>0</v>
      </c>
      <c r="O6" s="49"/>
    </row>
    <row r="7" spans="1:16" ht="99.95" customHeight="1" thickBot="1" x14ac:dyDescent="0.3">
      <c r="B7" s="3" t="s">
        <v>7</v>
      </c>
      <c r="C7" s="23">
        <f>SUMIF(總表!C$2:C$26,"=100")</f>
        <v>0</v>
      </c>
      <c r="D7" s="23">
        <f>SUMIF(總表!C$2:C$26,"&lt;99.9")-SUMIF(總表!C$2:C$26,"&lt;90")</f>
        <v>0</v>
      </c>
      <c r="E7" s="23">
        <f>SUMIF(總表!C$2:C$26,"&lt;89.9")-SUMIF(總表!C$2:C$26,"&lt;80")</f>
        <v>0</v>
      </c>
      <c r="F7" s="23">
        <f>SUMIF(總表!C$2:C$26,"&lt;79.9")-SUMIF(總表!C$2:C$26,"&lt;70")</f>
        <v>0</v>
      </c>
      <c r="G7" s="23">
        <f>SUMIF(總表!C$2:C$26,"&lt;69.9")-SUMIF(總表!C$2:C$26,"&lt;60")</f>
        <v>0</v>
      </c>
      <c r="H7" s="23">
        <f>SUMIF(總表!C$2:C$26,"&lt;59.9")-SUMIF(總表!C$2:C$26,"&lt;50")</f>
        <v>0</v>
      </c>
      <c r="I7" s="23">
        <f>SUMIF(總表!C$2:C$26,"&lt;49.9")-SUMIF(總表!C$2:C$26,"&lt;40")</f>
        <v>0</v>
      </c>
      <c r="J7" s="23">
        <f>SUMIF(總表!C$2:C$26,"&lt;39.9")-SUMIF(總表!C$2:C$26,"&lt;30")</f>
        <v>0</v>
      </c>
      <c r="K7" s="23">
        <f>SUMIF(總表!C$2:C$26,"&lt;29.9")-SUMIF(總表!C$2:C$26,"&lt;20")</f>
        <v>0</v>
      </c>
      <c r="L7" s="23">
        <f>SUMIF(總表!C$2:C$26,"&lt;19.9")-SUMIF(總表!C$2:C$26,"&lt;10")</f>
        <v>0</v>
      </c>
      <c r="M7" s="23">
        <f>SUMIF(總表!C$2:C$26,"&lt;9.9")</f>
        <v>0</v>
      </c>
      <c r="N7" s="23">
        <f>SUM(C7:M7)</f>
        <v>0</v>
      </c>
      <c r="O7" s="8" t="e">
        <f>N7/N6</f>
        <v>#DIV/0!</v>
      </c>
    </row>
  </sheetData>
  <sheetProtection algorithmName="SHA-512" hashValue="9S+ej5u016lX5hLgr/4mp2o9gfzAevmhUOspVcQ6ttAMVE2CuIe/nFTAYFUCnfsPp+7aHpPxTPRSbVzzhu/Esw==" saltValue="9QOQ6FAtum9KB4ejAOkjnQ==" spinCount="100000" sheet="1" objects="1" scenarios="1"/>
  <mergeCells count="9">
    <mergeCell ref="O5:O6"/>
    <mergeCell ref="M1:P1"/>
    <mergeCell ref="I1:J1"/>
    <mergeCell ref="B1:G1"/>
    <mergeCell ref="C2:F2"/>
    <mergeCell ref="I3:J3"/>
    <mergeCell ref="G3:H3"/>
    <mergeCell ref="G2:J2"/>
    <mergeCell ref="D3:E3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6.5" x14ac:dyDescent="0.25"/>
  <cols>
    <col min="1" max="1" width="4.75" customWidth="1"/>
    <col min="2" max="2" width="8.5" style="18" customWidth="1"/>
    <col min="3" max="13" width="8.5" customWidth="1"/>
    <col min="15" max="15" width="9.5" bestFit="1" customWidth="1"/>
  </cols>
  <sheetData>
    <row r="1" spans="1:16" s="5" customFormat="1" ht="27.75" x14ac:dyDescent="0.4">
      <c r="A1" s="17"/>
      <c r="B1" s="53" t="s">
        <v>27</v>
      </c>
      <c r="C1" s="54"/>
      <c r="D1" s="54"/>
      <c r="E1" s="54"/>
      <c r="F1" s="54"/>
      <c r="G1" s="54"/>
      <c r="H1" s="12">
        <f>總表!H2</f>
        <v>109</v>
      </c>
      <c r="I1" s="52" t="s">
        <v>26</v>
      </c>
      <c r="J1" s="50"/>
      <c r="K1" s="17" t="str">
        <f>總表!H3</f>
        <v>下</v>
      </c>
      <c r="L1" s="11" t="s">
        <v>24</v>
      </c>
      <c r="M1" s="50" t="s">
        <v>36</v>
      </c>
      <c r="N1" s="51"/>
      <c r="O1" s="51"/>
      <c r="P1" s="51"/>
    </row>
    <row r="2" spans="1:16" s="16" customFormat="1" ht="36" customHeight="1" x14ac:dyDescent="0.4">
      <c r="A2" s="20"/>
      <c r="B2" s="6"/>
      <c r="C2" s="55" t="str">
        <f>總表!H5</f>
        <v>自然與生活科技</v>
      </c>
      <c r="D2" s="56"/>
      <c r="E2" s="56"/>
      <c r="F2" s="56"/>
      <c r="G2" s="50" t="s">
        <v>30</v>
      </c>
      <c r="H2" s="60"/>
      <c r="I2" s="60"/>
      <c r="J2" s="51"/>
      <c r="K2" s="6"/>
      <c r="L2" s="6"/>
      <c r="M2" s="6"/>
      <c r="N2" s="6"/>
    </row>
    <row r="3" spans="1:16" s="5" customFormat="1" ht="40.15" customHeight="1" x14ac:dyDescent="0.4">
      <c r="B3" s="19"/>
      <c r="C3" s="5" t="s">
        <v>33</v>
      </c>
      <c r="D3" s="57" t="str">
        <f>總表!H4</f>
        <v>三年甲班</v>
      </c>
      <c r="E3" s="54"/>
      <c r="F3" s="20"/>
      <c r="G3" s="59" t="s">
        <v>21</v>
      </c>
      <c r="H3" s="58"/>
      <c r="I3" s="57" t="str">
        <f>總表!H6</f>
        <v>林山姆</v>
      </c>
      <c r="J3" s="58"/>
      <c r="K3" s="14" t="s">
        <v>23</v>
      </c>
    </row>
    <row r="4" spans="1:16" ht="25.15" customHeight="1" thickBot="1" x14ac:dyDescent="0.3"/>
    <row r="5" spans="1:16" ht="120" customHeight="1" thickBot="1" x14ac:dyDescent="0.3">
      <c r="B5" s="3" t="s">
        <v>5</v>
      </c>
      <c r="C5" s="4">
        <v>100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48" t="s">
        <v>19</v>
      </c>
    </row>
    <row r="6" spans="1:16" ht="99.95" customHeight="1" thickBot="1" x14ac:dyDescent="0.3">
      <c r="B6" s="3" t="s">
        <v>6</v>
      </c>
      <c r="C6" s="23">
        <f>COUNTIF(總表!D$2:D$26,"=100")</f>
        <v>0</v>
      </c>
      <c r="D6" s="23">
        <f>COUNTIF(總表!D$2:D$26,"&lt;=99.9")-COUNTIF(總表!D$2:D$26,"&lt;90")</f>
        <v>0</v>
      </c>
      <c r="E6" s="23">
        <f>COUNTIF(總表!D$2:D$26,"&lt;=89.9")-COUNTIF(總表!D$2:D$26,"&lt;80")</f>
        <v>0</v>
      </c>
      <c r="F6" s="23">
        <f>COUNTIF(總表!D$2:D$26,"&lt;=79.9")-COUNTIF(總表!D$2:D$26,"&lt;70")</f>
        <v>0</v>
      </c>
      <c r="G6" s="23">
        <f>COUNTIF(總表!D$2:D$26,"&lt;=69.9")-COUNTIF(總表!D$2:D$26,"&lt;60")</f>
        <v>0</v>
      </c>
      <c r="H6" s="23">
        <f>COUNTIF(總表!D$2:D$26,"&lt;=59.9")-COUNTIF(總表!D$2:D$26,"&lt;50")</f>
        <v>0</v>
      </c>
      <c r="I6" s="23">
        <f>COUNTIF(總表!D$2:D$26,"&lt;=49.9")-COUNTIF(總表!D$2:D$26,"&lt;40")</f>
        <v>0</v>
      </c>
      <c r="J6" s="23">
        <f>COUNTIF(總表!D$2:D$26,"&lt;=39.9")-COUNTIF(總表!D$2:D$26,"&lt;30")</f>
        <v>0</v>
      </c>
      <c r="K6" s="23">
        <f>COUNTIF(總表!D$2:D$26,"&lt;=29.9")-COUNTIF(總表!D$2:D$26,"&lt;20")</f>
        <v>0</v>
      </c>
      <c r="L6" s="23">
        <f>COUNTIF(總表!D$2:D$26,"&lt;=19.9")-COUNTIF(總表!D$2:D$26,"&lt;10")</f>
        <v>0</v>
      </c>
      <c r="M6" s="23">
        <f>COUNTIF(總表!D$2:D$26,"&lt;=9.9")-COUNTIF(總表!D$2:D$26,"&lt;0")</f>
        <v>0</v>
      </c>
      <c r="N6" s="23">
        <f>SUM(C6:M6)</f>
        <v>0</v>
      </c>
      <c r="O6" s="49"/>
    </row>
    <row r="7" spans="1:16" ht="99.95" customHeight="1" thickBot="1" x14ac:dyDescent="0.3">
      <c r="B7" s="3" t="s">
        <v>7</v>
      </c>
      <c r="C7" s="23">
        <f>SUMIF(總表!D$2:D$26,"=100")</f>
        <v>0</v>
      </c>
      <c r="D7" s="23">
        <f>SUMIF(總表!D$2:D$26,"&lt;99.9")-SUMIF(總表!D$2:D$26,"&lt;90")</f>
        <v>0</v>
      </c>
      <c r="E7" s="23">
        <f>SUMIF(總表!D$2:D$26,"&lt;89.9")-SUMIF(總表!D$2:D$26,"&lt;80")</f>
        <v>0</v>
      </c>
      <c r="F7" s="23">
        <f>SUMIF(總表!D$2:D$26,"&lt;79.9")-SUMIF(總表!D$2:D$26,"&lt;70")</f>
        <v>0</v>
      </c>
      <c r="G7" s="23">
        <f>SUMIF(總表!D$2:D$26,"&lt;69.9")-SUMIF(總表!D$2:D$26,"&lt;60")</f>
        <v>0</v>
      </c>
      <c r="H7" s="23">
        <f>SUMIF(總表!D$2:D$26,"&lt;59.9")-SUMIF(總表!D$2:D$26,"&lt;50")</f>
        <v>0</v>
      </c>
      <c r="I7" s="23">
        <f>SUMIF(總表!D$2:D$26,"&lt;49.9")-SUMIF(總表!D$2:D$26,"&lt;40")</f>
        <v>0</v>
      </c>
      <c r="J7" s="23">
        <f>SUMIF(總表!D$2:D$26,"&lt;39.9")-SUMIF(總表!D$2:D$26,"&lt;30")</f>
        <v>0</v>
      </c>
      <c r="K7" s="23">
        <f>SUMIF(總表!D$2:D$26,"&lt;29.9")-SUMIF(總表!D$2:D$26,"&lt;20")</f>
        <v>0</v>
      </c>
      <c r="L7" s="23">
        <f>SUMIF(總表!D$2:D$26,"&lt;19.9")-SUMIF(總表!D$2:D$26,"&lt;10")</f>
        <v>0</v>
      </c>
      <c r="M7" s="23">
        <f>SUMIF(總表!D$2:D$26,"&lt;9.9")</f>
        <v>0</v>
      </c>
      <c r="N7" s="23">
        <f>SUM(C7:M7)</f>
        <v>0</v>
      </c>
      <c r="O7" s="8" t="e">
        <f>N7/N6</f>
        <v>#DIV/0!</v>
      </c>
    </row>
  </sheetData>
  <sheetProtection algorithmName="SHA-512" hashValue="wSiTjOhqll8lqRo3+4ccyZPK2Sg8go4J/eSJ0qMfsx0kx9vKVJY2rAD8FkiLNefx3iqZRSphgaNglksQL3Fwdg==" saltValue="KiX5seNA7Z8Lu7UW+eWYpg==" spinCount="100000" sheet="1" objects="1" scenarios="1"/>
  <mergeCells count="9">
    <mergeCell ref="O5:O6"/>
    <mergeCell ref="B1:G1"/>
    <mergeCell ref="I1:J1"/>
    <mergeCell ref="M1:P1"/>
    <mergeCell ref="C2:F2"/>
    <mergeCell ref="G2:J2"/>
    <mergeCell ref="D3:E3"/>
    <mergeCell ref="G3:H3"/>
    <mergeCell ref="I3:J3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workbookViewId="0"/>
  </sheetViews>
  <sheetFormatPr defaultRowHeight="16.5" x14ac:dyDescent="0.25"/>
  <cols>
    <col min="1" max="1" width="4.75" customWidth="1"/>
    <col min="2" max="2" width="8.5" style="18" customWidth="1"/>
    <col min="3" max="13" width="8.5" customWidth="1"/>
    <col min="15" max="15" width="9.5" bestFit="1" customWidth="1"/>
  </cols>
  <sheetData>
    <row r="1" spans="1:16" s="5" customFormat="1" ht="27.75" x14ac:dyDescent="0.4">
      <c r="A1" s="17"/>
      <c r="B1" s="53" t="s">
        <v>27</v>
      </c>
      <c r="C1" s="54"/>
      <c r="D1" s="54"/>
      <c r="E1" s="54"/>
      <c r="F1" s="54"/>
      <c r="G1" s="54"/>
      <c r="H1" s="12">
        <f>總表!H2</f>
        <v>109</v>
      </c>
      <c r="I1" s="52" t="s">
        <v>26</v>
      </c>
      <c r="J1" s="50"/>
      <c r="K1" s="17" t="str">
        <f>總表!H3</f>
        <v>下</v>
      </c>
      <c r="L1" s="11" t="s">
        <v>24</v>
      </c>
      <c r="M1" s="50" t="s">
        <v>39</v>
      </c>
      <c r="N1" s="51"/>
      <c r="O1" s="51"/>
      <c r="P1" s="51"/>
    </row>
    <row r="2" spans="1:16" s="16" customFormat="1" ht="36" customHeight="1" x14ac:dyDescent="0.4">
      <c r="A2" s="20"/>
      <c r="B2" s="6"/>
      <c r="C2" s="55" t="str">
        <f>總表!H5</f>
        <v>自然與生活科技</v>
      </c>
      <c r="D2" s="56"/>
      <c r="E2" s="56"/>
      <c r="F2" s="56"/>
      <c r="G2" s="50" t="s">
        <v>30</v>
      </c>
      <c r="H2" s="60"/>
      <c r="I2" s="60"/>
      <c r="J2" s="51"/>
      <c r="K2" s="6"/>
      <c r="L2" s="6"/>
      <c r="M2" s="6"/>
      <c r="N2" s="6"/>
    </row>
    <row r="3" spans="1:16" s="5" customFormat="1" ht="40.15" customHeight="1" x14ac:dyDescent="0.4">
      <c r="B3" s="19"/>
      <c r="C3" s="5" t="s">
        <v>33</v>
      </c>
      <c r="D3" s="57" t="str">
        <f>總表!H4</f>
        <v>三年甲班</v>
      </c>
      <c r="E3" s="54"/>
      <c r="F3" s="20"/>
      <c r="G3" s="59" t="s">
        <v>21</v>
      </c>
      <c r="H3" s="58"/>
      <c r="I3" s="57" t="str">
        <f>總表!H6</f>
        <v>林山姆</v>
      </c>
      <c r="J3" s="58"/>
      <c r="K3" s="14" t="s">
        <v>23</v>
      </c>
    </row>
    <row r="4" spans="1:16" ht="25.15" customHeight="1" thickBot="1" x14ac:dyDescent="0.3"/>
    <row r="5" spans="1:16" ht="120" customHeight="1" thickBot="1" x14ac:dyDescent="0.3">
      <c r="B5" s="3" t="s">
        <v>5</v>
      </c>
      <c r="C5" s="4">
        <v>100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48" t="s">
        <v>19</v>
      </c>
    </row>
    <row r="6" spans="1:16" ht="99.95" customHeight="1" thickBot="1" x14ac:dyDescent="0.3">
      <c r="B6" s="3" t="s">
        <v>6</v>
      </c>
      <c r="C6" s="23">
        <f>COUNTIF(總表!E$2:E$26,"=100")</f>
        <v>0</v>
      </c>
      <c r="D6" s="23">
        <f>COUNTIF(總表!E$2:E$26,"&lt;=99.9")-COUNTIF(總表!E$2:E$26,"&lt;90")</f>
        <v>0</v>
      </c>
      <c r="E6" s="23">
        <f>COUNTIF(總表!E$2:E$26,"&lt;=89.9")-COUNTIF(總表!E$2:E$26,"&lt;80")</f>
        <v>0</v>
      </c>
      <c r="F6" s="23">
        <f>COUNTIF(總表!E$2:E$26,"&lt;=79.9")-COUNTIF(總表!E$2:E$26,"&lt;70")</f>
        <v>0</v>
      </c>
      <c r="G6" s="23">
        <f>COUNTIF(總表!E$2:E$26,"&lt;=69.9")-COUNTIF(總表!E$2:E$26,"&lt;60")</f>
        <v>0</v>
      </c>
      <c r="H6" s="23">
        <f>COUNTIF(總表!E$2:E$26,"&lt;=59.9")-COUNTIF(總表!E$2:E$26,"&lt;50")</f>
        <v>0</v>
      </c>
      <c r="I6" s="23">
        <f>COUNTIF(總表!E$2:E$26,"&lt;=49.9")-COUNTIF(總表!E$2:E$26,"&lt;40")</f>
        <v>0</v>
      </c>
      <c r="J6" s="23">
        <f>COUNTIF(總表!E$2:E$26,"&lt;=39.9")-COUNTIF(總表!E$2:E$26,"&lt;30")</f>
        <v>0</v>
      </c>
      <c r="K6" s="23">
        <f>COUNTIF(總表!E$2:E$26,"&lt;=29.9")-COUNTIF(總表!E$2:E$26,"&lt;20")</f>
        <v>0</v>
      </c>
      <c r="L6" s="23">
        <f>COUNTIF(總表!E$2:E$26,"&lt;=19.9")-COUNTIF(總表!E$2:E$26,"&lt;10")</f>
        <v>0</v>
      </c>
      <c r="M6" s="23">
        <f>COUNTIF(總表!E$2:E$26,"&lt;=9.9")-COUNTIF(總表!E$2:E$26,"&lt;0")</f>
        <v>0</v>
      </c>
      <c r="N6" s="23">
        <f>SUM(C6:M6)</f>
        <v>0</v>
      </c>
      <c r="O6" s="49"/>
    </row>
    <row r="7" spans="1:16" ht="99.95" customHeight="1" thickBot="1" x14ac:dyDescent="0.3">
      <c r="B7" s="3" t="s">
        <v>7</v>
      </c>
      <c r="C7" s="23">
        <f>SUMIF(總表!E$2:E$26,"=100")</f>
        <v>0</v>
      </c>
      <c r="D7" s="23">
        <f>SUMIF(總表!E$2:E$26,"&lt;99.9")-SUMIF(總表!E$2:E$26,"&lt;90")</f>
        <v>0</v>
      </c>
      <c r="E7" s="23">
        <f>SUMIF(總表!E$2:E$26,"&lt;89.9")-SUMIF(總表!E$2:E$26,"&lt;80")</f>
        <v>0</v>
      </c>
      <c r="F7" s="23">
        <f>SUMIF(總表!E$2:E$26,"&lt;79.9")-SUMIF(總表!E$2:E$26,"&lt;70")</f>
        <v>0</v>
      </c>
      <c r="G7" s="23">
        <f>SUMIF(總表!E$2:E$26,"&lt;69.9")-SUMIF(總表!E$2:E$26,"&lt;60")</f>
        <v>0</v>
      </c>
      <c r="H7" s="23">
        <f>SUMIF(總表!E$2:E$26,"&lt;59.9")-SUMIF(總表!E$2:E$26,"&lt;50")</f>
        <v>0</v>
      </c>
      <c r="I7" s="23">
        <f>SUMIF(總表!E$2:E$26,"&lt;49.9")-SUMIF(總表!E$2:E$26,"&lt;40")</f>
        <v>0</v>
      </c>
      <c r="J7" s="23">
        <f>SUMIF(總表!E$2:E$26,"&lt;39.9")-SUMIF(總表!E$2:E$26,"&lt;30")</f>
        <v>0</v>
      </c>
      <c r="K7" s="23">
        <f>SUMIF(總表!E$2:E$26,"&lt;29.9")-SUMIF(總表!E$2:E$26,"&lt;20")</f>
        <v>0</v>
      </c>
      <c r="L7" s="23">
        <f>SUMIF(總表!E$2:E$26,"&lt;19.9")-SUMIF(總表!E$2:E$26,"&lt;10")</f>
        <v>0</v>
      </c>
      <c r="M7" s="23">
        <f>SUMIF(總表!E$2:E$26,"&lt;9.9")</f>
        <v>0</v>
      </c>
      <c r="N7" s="23">
        <f>SUM(C7:M7)</f>
        <v>0</v>
      </c>
      <c r="O7" s="8" t="e">
        <f>N7/N6</f>
        <v>#DIV/0!</v>
      </c>
    </row>
  </sheetData>
  <sheetProtection algorithmName="SHA-512" hashValue="8a9cFX+S276Cw8Jz85gnF6+OdGgA2V2USc4clzMA9fVpUB/LwCLi3OtGT8k1OPNzrx6bEBcG2FT4DLzUtEac5Q==" saltValue="0VS/wF/H4CfplHfNWw6GbQ==" spinCount="100000" sheet="1" objects="1" scenarios="1"/>
  <mergeCells count="9">
    <mergeCell ref="O5:O6"/>
    <mergeCell ref="B1:G1"/>
    <mergeCell ref="I1:J1"/>
    <mergeCell ref="M1:P1"/>
    <mergeCell ref="C2:F2"/>
    <mergeCell ref="G2:J2"/>
    <mergeCell ref="D3:E3"/>
    <mergeCell ref="G3:H3"/>
    <mergeCell ref="I3:J3"/>
  </mergeCells>
  <phoneticPr fontId="1" type="noConversion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A2" sqref="A2"/>
    </sheetView>
  </sheetViews>
  <sheetFormatPr defaultRowHeight="16.5" x14ac:dyDescent="0.25"/>
  <cols>
    <col min="1" max="1" width="6" style="33" customWidth="1"/>
    <col min="2" max="2" width="10.75" style="33" customWidth="1"/>
    <col min="3" max="5" width="10.625" style="33" customWidth="1"/>
    <col min="10" max="10" width="9" customWidth="1"/>
  </cols>
  <sheetData>
    <row r="1" spans="1:10" ht="24" customHeight="1" thickTop="1" x14ac:dyDescent="0.25">
      <c r="A1" s="7" t="str">
        <f>總表!A1</f>
        <v>座號</v>
      </c>
      <c r="B1" s="7" t="str">
        <f>總表!B1</f>
        <v>姓名</v>
      </c>
      <c r="C1" s="7" t="s">
        <v>43</v>
      </c>
      <c r="D1" s="36" t="s">
        <v>44</v>
      </c>
      <c r="E1" s="35" t="s">
        <v>45</v>
      </c>
    </row>
    <row r="2" spans="1:10" ht="24" customHeight="1" x14ac:dyDescent="0.25">
      <c r="A2" s="7">
        <f>總表!A2</f>
        <v>1</v>
      </c>
      <c r="B2" s="31">
        <f>總表!B2</f>
        <v>0</v>
      </c>
      <c r="C2" s="37">
        <f>(總表!C2+總表!D2+總表!E2)/3</f>
        <v>0</v>
      </c>
      <c r="D2" s="40"/>
      <c r="E2" s="38">
        <f>C2*0.5+D2*0.5</f>
        <v>0</v>
      </c>
    </row>
    <row r="3" spans="1:10" ht="24" customHeight="1" x14ac:dyDescent="0.25">
      <c r="A3" s="7">
        <f>總表!A3</f>
        <v>2</v>
      </c>
      <c r="B3" s="31">
        <f>總表!B3</f>
        <v>0</v>
      </c>
      <c r="C3" s="37">
        <f>(總表!C3+總表!D3+總表!E3)/3</f>
        <v>0</v>
      </c>
      <c r="D3" s="40"/>
      <c r="E3" s="38">
        <f t="shared" ref="E3:E26" si="0">C3*0.5+D3*0.5</f>
        <v>0</v>
      </c>
    </row>
    <row r="4" spans="1:10" ht="24" customHeight="1" x14ac:dyDescent="0.25">
      <c r="A4" s="7">
        <f>總表!A4</f>
        <v>3</v>
      </c>
      <c r="B4" s="31">
        <f>總表!B4</f>
        <v>0</v>
      </c>
      <c r="C4" s="37">
        <f>(總表!C4+總表!D4+總表!E4)/3</f>
        <v>0</v>
      </c>
      <c r="D4" s="40"/>
      <c r="E4" s="38">
        <f t="shared" si="0"/>
        <v>0</v>
      </c>
    </row>
    <row r="5" spans="1:10" ht="24" customHeight="1" x14ac:dyDescent="0.25">
      <c r="A5" s="7">
        <f>總表!A5</f>
        <v>4</v>
      </c>
      <c r="B5" s="31">
        <f>總表!B5</f>
        <v>0</v>
      </c>
      <c r="C5" s="37">
        <f>(總表!C5+總表!D5+總表!E5)/3</f>
        <v>0</v>
      </c>
      <c r="D5" s="40"/>
      <c r="E5" s="38">
        <f t="shared" si="0"/>
        <v>0</v>
      </c>
    </row>
    <row r="6" spans="1:10" ht="24" customHeight="1" x14ac:dyDescent="0.25">
      <c r="A6" s="7">
        <f>總表!A6</f>
        <v>5</v>
      </c>
      <c r="B6" s="31">
        <f>總表!B6</f>
        <v>0</v>
      </c>
      <c r="C6" s="37">
        <f>(總表!C6+總表!D6+總表!E6)/3</f>
        <v>0</v>
      </c>
      <c r="D6" s="40"/>
      <c r="E6" s="38">
        <f t="shared" si="0"/>
        <v>0</v>
      </c>
    </row>
    <row r="7" spans="1:10" ht="24" customHeight="1" x14ac:dyDescent="0.25">
      <c r="A7" s="7">
        <f>總表!A7</f>
        <v>6</v>
      </c>
      <c r="B7" s="31">
        <f>總表!B7</f>
        <v>0</v>
      </c>
      <c r="C7" s="37">
        <f>(總表!C7+總表!D7+總表!E7)/3</f>
        <v>0</v>
      </c>
      <c r="D7" s="40"/>
      <c r="E7" s="38">
        <f t="shared" si="0"/>
        <v>0</v>
      </c>
    </row>
    <row r="8" spans="1:10" ht="24" customHeight="1" x14ac:dyDescent="0.25">
      <c r="A8" s="7">
        <f>總表!A8</f>
        <v>7</v>
      </c>
      <c r="B8" s="31">
        <f>總表!B8</f>
        <v>0</v>
      </c>
      <c r="C8" s="37">
        <f>(總表!C8+總表!D8+總表!E8)/3</f>
        <v>0</v>
      </c>
      <c r="D8" s="40"/>
      <c r="E8" s="38">
        <f t="shared" si="0"/>
        <v>0</v>
      </c>
    </row>
    <row r="9" spans="1:10" ht="24" customHeight="1" x14ac:dyDescent="0.25">
      <c r="A9" s="7">
        <f>總表!A9</f>
        <v>8</v>
      </c>
      <c r="B9" s="31">
        <f>總表!B9</f>
        <v>0</v>
      </c>
      <c r="C9" s="37">
        <f>(總表!C9+總表!D9+總表!E9)/3</f>
        <v>0</v>
      </c>
      <c r="D9" s="40"/>
      <c r="E9" s="38">
        <f t="shared" si="0"/>
        <v>0</v>
      </c>
      <c r="G9" s="46" t="s">
        <v>46</v>
      </c>
      <c r="H9" s="46"/>
      <c r="I9" s="47"/>
      <c r="J9" s="58"/>
    </row>
    <row r="10" spans="1:10" ht="24" customHeight="1" x14ac:dyDescent="0.25">
      <c r="A10" s="7">
        <f>總表!A10</f>
        <v>9</v>
      </c>
      <c r="B10" s="31">
        <f>總表!B10</f>
        <v>0</v>
      </c>
      <c r="C10" s="37">
        <f>(總表!C10+總表!D10+總表!E10)/3</f>
        <v>0</v>
      </c>
      <c r="D10" s="40"/>
      <c r="E10" s="38">
        <f t="shared" si="0"/>
        <v>0</v>
      </c>
      <c r="G10" s="42" t="s">
        <v>47</v>
      </c>
      <c r="H10" s="41"/>
      <c r="I10" s="41"/>
      <c r="J10" s="41"/>
    </row>
    <row r="11" spans="1:10" ht="24" customHeight="1" x14ac:dyDescent="0.25">
      <c r="A11" s="7">
        <f>總表!A11</f>
        <v>10</v>
      </c>
      <c r="B11" s="31">
        <f>總表!B11</f>
        <v>0</v>
      </c>
      <c r="C11" s="37">
        <f>(總表!C11+總表!D11+總表!E11)/3</f>
        <v>0</v>
      </c>
      <c r="D11" s="40"/>
      <c r="E11" s="38">
        <f t="shared" si="0"/>
        <v>0</v>
      </c>
    </row>
    <row r="12" spans="1:10" ht="24" customHeight="1" x14ac:dyDescent="0.25">
      <c r="A12" s="7">
        <f>總表!A12</f>
        <v>11</v>
      </c>
      <c r="B12" s="31">
        <f>總表!B12</f>
        <v>0</v>
      </c>
      <c r="C12" s="37">
        <f>(總表!C12+總表!D12+總表!E12)/3</f>
        <v>0</v>
      </c>
      <c r="D12" s="40"/>
      <c r="E12" s="38">
        <f t="shared" si="0"/>
        <v>0</v>
      </c>
    </row>
    <row r="13" spans="1:10" ht="24" customHeight="1" x14ac:dyDescent="0.25">
      <c r="A13" s="7">
        <f>總表!A13</f>
        <v>12</v>
      </c>
      <c r="B13" s="31">
        <f>總表!B13</f>
        <v>0</v>
      </c>
      <c r="C13" s="37">
        <f>(總表!C13+總表!D13+總表!E13)/3</f>
        <v>0</v>
      </c>
      <c r="D13" s="40"/>
      <c r="E13" s="38">
        <f t="shared" si="0"/>
        <v>0</v>
      </c>
    </row>
    <row r="14" spans="1:10" ht="24" customHeight="1" x14ac:dyDescent="0.25">
      <c r="A14" s="7">
        <f>總表!A14</f>
        <v>13</v>
      </c>
      <c r="B14" s="31">
        <f>總表!B14</f>
        <v>0</v>
      </c>
      <c r="C14" s="37">
        <f>(總表!C14+總表!D14+總表!E14)/3</f>
        <v>0</v>
      </c>
      <c r="D14" s="40"/>
      <c r="E14" s="38">
        <f t="shared" si="0"/>
        <v>0</v>
      </c>
    </row>
    <row r="15" spans="1:10" ht="24" customHeight="1" x14ac:dyDescent="0.25">
      <c r="A15" s="7">
        <f>總表!A15</f>
        <v>14</v>
      </c>
      <c r="B15" s="31">
        <f>總表!B15</f>
        <v>0</v>
      </c>
      <c r="C15" s="37">
        <f>(總表!C15+總表!D15+總表!E15)/3</f>
        <v>0</v>
      </c>
      <c r="D15" s="40"/>
      <c r="E15" s="38">
        <f t="shared" si="0"/>
        <v>0</v>
      </c>
    </row>
    <row r="16" spans="1:10" ht="24" customHeight="1" x14ac:dyDescent="0.25">
      <c r="A16" s="7">
        <f>總表!A16</f>
        <v>15</v>
      </c>
      <c r="B16" s="31">
        <f>總表!B16</f>
        <v>0</v>
      </c>
      <c r="C16" s="37">
        <f>(總表!C16+總表!D16+總表!E16)/3</f>
        <v>0</v>
      </c>
      <c r="D16" s="40"/>
      <c r="E16" s="38">
        <f t="shared" si="0"/>
        <v>0</v>
      </c>
    </row>
    <row r="17" spans="1:5" ht="24" customHeight="1" x14ac:dyDescent="0.25">
      <c r="A17" s="7">
        <f>總表!A17</f>
        <v>16</v>
      </c>
      <c r="B17" s="31">
        <f>總表!B17</f>
        <v>0</v>
      </c>
      <c r="C17" s="37">
        <f>(總表!C17+總表!D17+總表!E17)/3</f>
        <v>0</v>
      </c>
      <c r="D17" s="40"/>
      <c r="E17" s="38">
        <f t="shared" si="0"/>
        <v>0</v>
      </c>
    </row>
    <row r="18" spans="1:5" ht="24" customHeight="1" x14ac:dyDescent="0.25">
      <c r="A18" s="7">
        <f>總表!A18</f>
        <v>17</v>
      </c>
      <c r="B18" s="31">
        <f>總表!B18</f>
        <v>0</v>
      </c>
      <c r="C18" s="37">
        <f>(總表!C18+總表!D18+總表!E18)/3</f>
        <v>0</v>
      </c>
      <c r="D18" s="40"/>
      <c r="E18" s="38">
        <f t="shared" si="0"/>
        <v>0</v>
      </c>
    </row>
    <row r="19" spans="1:5" ht="24" customHeight="1" x14ac:dyDescent="0.25">
      <c r="A19" s="7">
        <f>總表!A19</f>
        <v>18</v>
      </c>
      <c r="B19" s="31">
        <f>總表!B19</f>
        <v>0</v>
      </c>
      <c r="C19" s="37">
        <f>(總表!C19+總表!D19+總表!E19)/3</f>
        <v>0</v>
      </c>
      <c r="D19" s="40"/>
      <c r="E19" s="38">
        <f t="shared" si="0"/>
        <v>0</v>
      </c>
    </row>
    <row r="20" spans="1:5" ht="24" customHeight="1" x14ac:dyDescent="0.25">
      <c r="A20" s="7">
        <f>總表!A20</f>
        <v>19</v>
      </c>
      <c r="B20" s="31">
        <f>總表!B20</f>
        <v>0</v>
      </c>
      <c r="C20" s="37">
        <f>(總表!C20+總表!D20+總表!E20)/3</f>
        <v>0</v>
      </c>
      <c r="D20" s="40"/>
      <c r="E20" s="38">
        <f t="shared" si="0"/>
        <v>0</v>
      </c>
    </row>
    <row r="21" spans="1:5" ht="24" customHeight="1" x14ac:dyDescent="0.25">
      <c r="A21" s="7">
        <f>總表!A21</f>
        <v>20</v>
      </c>
      <c r="B21" s="31">
        <f>總表!B21</f>
        <v>0</v>
      </c>
      <c r="C21" s="37">
        <f>(總表!C21+總表!D21+總表!E21)/3</f>
        <v>0</v>
      </c>
      <c r="D21" s="40"/>
      <c r="E21" s="38">
        <f t="shared" si="0"/>
        <v>0</v>
      </c>
    </row>
    <row r="22" spans="1:5" ht="24" customHeight="1" x14ac:dyDescent="0.25">
      <c r="A22" s="7">
        <f>總表!A22</f>
        <v>21</v>
      </c>
      <c r="B22" s="31">
        <f>總表!B22</f>
        <v>0</v>
      </c>
      <c r="C22" s="37">
        <f>(總表!C22+總表!D22+總表!E22)/3</f>
        <v>0</v>
      </c>
      <c r="D22" s="40"/>
      <c r="E22" s="38">
        <f t="shared" si="0"/>
        <v>0</v>
      </c>
    </row>
    <row r="23" spans="1:5" ht="24" customHeight="1" x14ac:dyDescent="0.25">
      <c r="A23" s="7">
        <f>總表!A23</f>
        <v>22</v>
      </c>
      <c r="B23" s="31">
        <f>總表!B23</f>
        <v>0</v>
      </c>
      <c r="C23" s="37">
        <f>(總表!C23+總表!D23+總表!E23)/3</f>
        <v>0</v>
      </c>
      <c r="D23" s="34"/>
      <c r="E23" s="38">
        <f t="shared" si="0"/>
        <v>0</v>
      </c>
    </row>
    <row r="24" spans="1:5" ht="24" customHeight="1" x14ac:dyDescent="0.25">
      <c r="A24" s="7">
        <f>總表!A24</f>
        <v>23</v>
      </c>
      <c r="B24" s="31">
        <f>總表!B24</f>
        <v>0</v>
      </c>
      <c r="C24" s="37">
        <f>(總表!C24+總表!D24+總表!E24)/3</f>
        <v>0</v>
      </c>
      <c r="D24" s="34"/>
      <c r="E24" s="38">
        <f t="shared" si="0"/>
        <v>0</v>
      </c>
    </row>
    <row r="25" spans="1:5" ht="24" customHeight="1" x14ac:dyDescent="0.25">
      <c r="A25" s="7">
        <f>總表!A25</f>
        <v>24</v>
      </c>
      <c r="B25" s="31">
        <f>總表!B25</f>
        <v>0</v>
      </c>
      <c r="C25" s="37">
        <f>(總表!C25+總表!D25+總表!E25)/3</f>
        <v>0</v>
      </c>
      <c r="D25" s="34"/>
      <c r="E25" s="38">
        <f t="shared" si="0"/>
        <v>0</v>
      </c>
    </row>
    <row r="26" spans="1:5" ht="24" customHeight="1" thickBot="1" x14ac:dyDescent="0.3">
      <c r="A26" s="7">
        <f>總表!A26</f>
        <v>25</v>
      </c>
      <c r="B26" s="31">
        <f>總表!B26</f>
        <v>0</v>
      </c>
      <c r="C26" s="37">
        <f>(總表!C26+總表!D26+總表!E26)/3</f>
        <v>0</v>
      </c>
      <c r="D26" s="34"/>
      <c r="E26" s="39">
        <f t="shared" si="0"/>
        <v>0</v>
      </c>
    </row>
    <row r="27" spans="1:5" ht="17.25" thickTop="1" x14ac:dyDescent="0.25"/>
  </sheetData>
  <sheetProtection algorithmName="SHA-512" hashValue="JXBB+vCfpKmnend9FDVVsrfd56l69NWOTkzxqwuuoHwE7Yxv+tCoLVFibrys7bC/gnhxUyXbXAlzYGGBk05kDg==" saltValue="tXkn6AQWHKHfH7L3daNfQw==" spinCount="100000" sheet="1" objects="1" scenarios="1"/>
  <mergeCells count="1">
    <mergeCell ref="G9:J9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總表</vt:lpstr>
      <vt:lpstr>月考1</vt:lpstr>
      <vt:lpstr>月考2</vt:lpstr>
      <vt:lpstr>月考3</vt:lpstr>
      <vt:lpstr>學期成績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2022-01-13T12:12:48Z</dcterms:modified>
</cp:coreProperties>
</file>